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Referate  și Caiete Sarcini\2024\SERVICII PAZA_MENTENANTA SISTEME ALARMA _MONITORIZARE ȘI INTERVENȚIE RAPIDA\"/>
    </mc:Choice>
  </mc:AlternateContent>
  <xr:revisionPtr revIDLastSave="0" documentId="13_ncr:1_{827D4BEB-985E-4A73-94A3-69FAF985A98B}" xr6:coauthVersionLast="47" xr6:coauthVersionMax="47" xr10:uidLastSave="{00000000-0000-0000-0000-000000000000}"/>
  <bookViews>
    <workbookView minimized="1" xWindow="18705" yWindow="9510" windowWidth="3390" windowHeight="2955" activeTab="2" xr2:uid="{00000000-000D-0000-FFFF-FFFF00000000}"/>
  </bookViews>
  <sheets>
    <sheet name="Permanent" sheetId="1" r:id="rId1"/>
    <sheet name="16h pe zi" sheetId="4" r:id="rId2"/>
    <sheet name="Total" sheetId="5" r:id="rId3"/>
  </sheets>
  <definedNames>
    <definedName name="_xlnm.Print_Area" localSheetId="1">'16h pe zi'!$A$1:$P$29</definedName>
    <definedName name="_xlnm.Print_Area" localSheetId="0">Permanent!$A$1:$P$28</definedName>
    <definedName name="_xlnm.Print_Area" localSheetId="2">Total!$B$5:$H$21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" l="1"/>
  <c r="F11" i="5"/>
  <c r="F10" i="4"/>
  <c r="F18" i="4" s="1"/>
  <c r="F10" i="1"/>
  <c r="F12" i="1" s="1"/>
  <c r="F16" i="1" l="1"/>
  <c r="F16" i="4"/>
  <c r="F20" i="1"/>
  <c r="F12" i="4"/>
  <c r="F14" i="1"/>
  <c r="F18" i="1"/>
  <c r="I23" i="1" l="1"/>
  <c r="I24" i="1" s="1"/>
  <c r="I25" i="1" s="1"/>
  <c r="I26" i="1" s="1"/>
  <c r="F8" i="5" s="1"/>
  <c r="F20" i="4"/>
  <c r="I23" i="4" s="1"/>
  <c r="I24" i="4" l="1"/>
  <c r="I25" i="4" s="1"/>
  <c r="I26" i="4" s="1"/>
  <c r="F9" i="5" s="1"/>
  <c r="F6" i="5" s="1"/>
  <c r="F18" i="5" s="1"/>
</calcChain>
</file>

<file path=xl/sharedStrings.xml><?xml version="1.0" encoding="utf-8"?>
<sst xmlns="http://schemas.openxmlformats.org/spreadsheetml/2006/main" count="80" uniqueCount="50">
  <si>
    <t>Ore lucrate</t>
  </si>
  <si>
    <t xml:space="preserve">Venit brut/ora </t>
  </si>
  <si>
    <t>a)Salariul annual brut fara sporuri</t>
  </si>
  <si>
    <t>(24ore/zi x 365zile/an x 25.539lei/oră)</t>
  </si>
  <si>
    <t>Ore</t>
  </si>
  <si>
    <t>Zile/an</t>
  </si>
  <si>
    <t>b)Spor de noapte</t>
  </si>
  <si>
    <t>c)Spor de weekend</t>
  </si>
  <si>
    <t>d)Spor de zile libere declarate oficial 100%</t>
  </si>
  <si>
    <t>Saptamani/an</t>
  </si>
  <si>
    <t>Ore de weekend</t>
  </si>
  <si>
    <t>Zile libere</t>
  </si>
  <si>
    <t>Ore/noapte</t>
  </si>
  <si>
    <t>Date de calcul:</t>
  </si>
  <si>
    <t>(8ore/noapte x 365zile/an x 25.539lei/oră x 25%)</t>
  </si>
  <si>
    <t xml:space="preserve">(52,14săpt/an x 48ore/săpt x 25,539lei/oră x 1%) </t>
  </si>
  <si>
    <t>(15zile/an x 24ore/zi x 25,539lei/oră)</t>
  </si>
  <si>
    <t>cu program permanent</t>
  </si>
  <si>
    <t>e)Concediul de odihna obligatoriu</t>
  </si>
  <si>
    <t>(sal anual/12luni – echivalent cu al 13-lea sal)</t>
  </si>
  <si>
    <t>Luni/an</t>
  </si>
  <si>
    <t>Total cost brut cu salariile agenților pentru post de pază permanent</t>
  </si>
  <si>
    <r>
      <t xml:space="preserve">Contribuția asiguratorie 2,25% </t>
    </r>
    <r>
      <rPr>
        <i/>
        <sz val="12"/>
        <color theme="1"/>
        <rFont val="Calibri"/>
        <family val="2"/>
        <scheme val="minor"/>
      </rPr>
      <t>→</t>
    </r>
    <r>
      <rPr>
        <i/>
        <sz val="12"/>
        <color theme="1"/>
        <rFont val="Arial"/>
        <family val="2"/>
      </rPr>
      <t xml:space="preserve"> </t>
    </r>
  </si>
  <si>
    <t>CAM</t>
  </si>
  <si>
    <t xml:space="preserve">Tarif orar minim calculat doar la salariul minim brut pe țară </t>
  </si>
  <si>
    <r>
      <t xml:space="preserve"> Cost ce ține strict de salarii </t>
    </r>
    <r>
      <rPr>
        <i/>
        <sz val="12"/>
        <color theme="1"/>
        <rFont val="Calibri"/>
        <family val="2"/>
        <scheme val="minor"/>
      </rPr>
      <t>→</t>
    </r>
    <r>
      <rPr>
        <i/>
        <sz val="12"/>
        <color theme="1"/>
        <rFont val="Arial"/>
        <family val="2"/>
      </rPr>
      <t xml:space="preserve"> </t>
    </r>
  </si>
  <si>
    <t xml:space="preserve">/an/post </t>
  </si>
  <si>
    <t>lei/ora</t>
  </si>
  <si>
    <t>-</t>
  </si>
  <si>
    <t>Servicii de paza umana</t>
  </si>
  <si>
    <t xml:space="preserve">1)	1 post pază umană 24ore/zi </t>
  </si>
  <si>
    <t>2)3 posturi pază umană 16ore/zi</t>
  </si>
  <si>
    <t>Ore/an permanent</t>
  </si>
  <si>
    <t>Ore pe an 16h/zi</t>
  </si>
  <si>
    <t>Servicii de monitorizare și intervenție</t>
  </si>
  <si>
    <t>Servicii alarmare la efracție</t>
  </si>
  <si>
    <t xml:space="preserve">TOTAL VALOARE SERVICII </t>
  </si>
  <si>
    <t>Monitorizare</t>
  </si>
  <si>
    <t>Alarmare</t>
  </si>
  <si>
    <t>Obiective</t>
  </si>
  <si>
    <t xml:space="preserve">174lei/lună/obiectiv x 12luni x 4 obiective </t>
  </si>
  <si>
    <t>Calcul 16 ore pe zi</t>
  </si>
  <si>
    <t>Calcul post permanent</t>
  </si>
  <si>
    <t xml:space="preserve">Salariu mediu </t>
  </si>
  <si>
    <t xml:space="preserve">Tarif orar minim calculat doar la salariul mediu brut pe țară </t>
  </si>
  <si>
    <t xml:space="preserve">215lei/lună/obiectiv x 12luni x 4 obiective </t>
  </si>
  <si>
    <t>ANEXA 1</t>
  </si>
  <si>
    <t>60lei/lună+tva/obiectiv x 12luni x 4 obiective</t>
  </si>
  <si>
    <t>Servicii incluse în caietul de sarcini</t>
  </si>
  <si>
    <r>
      <t xml:space="preserve">Servicii de mentenanță                               </t>
    </r>
    <r>
      <rPr>
        <sz val="10"/>
        <color theme="1"/>
        <rFont val="Calibri"/>
        <family val="2"/>
        <scheme val="minor"/>
      </rPr>
      <t>(indiferent de tipul mentenanței, respectiv : sistem de supraveghere, alarmare la efracție, videointerfonie, sistem de detectare și alarmare la incendiu)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</si>
</sst>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9" fontId="3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0" fontId="7" fillId="0" borderId="0" xfId="0" applyFont="1" applyAlignment="1">
      <alignment vertical="center"/>
    </xf>
    <xf numFmtId="4" fontId="0" fillId="0" borderId="0" xfId="0" applyNumberFormat="1"/>
    <xf numFmtId="2" fontId="9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8" fillId="0" borderId="0" xfId="0" applyFont="1"/>
    <xf numFmtId="0" fontId="3" fillId="0" borderId="0" xfId="0" applyFont="1"/>
    <xf numFmtId="0" fontId="11" fillId="0" borderId="0" xfId="0" applyFont="1"/>
    <xf numFmtId="0" fontId="12" fillId="0" borderId="0" xfId="0" applyFont="1"/>
    <xf numFmtId="4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top"/>
    </xf>
    <xf numFmtId="0" fontId="3" fillId="0" borderId="1" xfId="0" applyFont="1" applyBorder="1"/>
    <xf numFmtId="0" fontId="0" fillId="0" borderId="2" xfId="0" applyBorder="1"/>
    <xf numFmtId="4" fontId="1" fillId="0" borderId="3" xfId="0" applyNumberFormat="1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4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6"/>
  <sheetViews>
    <sheetView topLeftCell="A4" workbookViewId="0">
      <selection sqref="A1:P28"/>
    </sheetView>
  </sheetViews>
  <sheetFormatPr defaultRowHeight="15" x14ac:dyDescent="0.25"/>
  <cols>
    <col min="2" max="2" width="11.5703125" customWidth="1"/>
    <col min="3" max="3" width="9.140625" customWidth="1"/>
    <col min="4" max="4" width="13.140625" customWidth="1"/>
    <col min="5" max="5" width="9.140625" customWidth="1"/>
    <col min="6" max="6" width="12.42578125" style="2" customWidth="1"/>
    <col min="7" max="8" width="9.140625" customWidth="1"/>
    <col min="9" max="9" width="11.28515625" customWidth="1"/>
    <col min="10" max="10" width="8.7109375" customWidth="1"/>
    <col min="11" max="11" width="6.85546875" customWidth="1"/>
    <col min="12" max="12" width="7.28515625" customWidth="1"/>
    <col min="13" max="13" width="7.85546875" customWidth="1"/>
    <col min="14" max="14" width="9.85546875" customWidth="1"/>
    <col min="15" max="15" width="10.5703125" customWidth="1"/>
    <col min="16" max="16" width="8" customWidth="1"/>
  </cols>
  <sheetData>
    <row r="1" spans="2:16" ht="26.25" customHeight="1" x14ac:dyDescent="0.25"/>
    <row r="2" spans="2:16" ht="33.75" customHeight="1" x14ac:dyDescent="0.25">
      <c r="O2" s="25" t="s">
        <v>46</v>
      </c>
      <c r="P2" s="25"/>
    </row>
    <row r="3" spans="2:16" ht="15.75" x14ac:dyDescent="0.25">
      <c r="B3" s="24" t="s">
        <v>42</v>
      </c>
      <c r="C3" s="24"/>
      <c r="D3" s="24"/>
      <c r="G3" t="s">
        <v>13</v>
      </c>
    </row>
    <row r="4" spans="2:16" x14ac:dyDescent="0.25">
      <c r="G4" s="5" t="s">
        <v>20</v>
      </c>
      <c r="H4" s="5" t="s">
        <v>4</v>
      </c>
      <c r="I4" s="5" t="s">
        <v>5</v>
      </c>
      <c r="J4" s="26" t="s">
        <v>9</v>
      </c>
      <c r="K4" s="26"/>
      <c r="L4" s="26" t="s">
        <v>10</v>
      </c>
      <c r="M4" s="26"/>
      <c r="N4" s="5" t="s">
        <v>11</v>
      </c>
      <c r="O4" s="5" t="s">
        <v>12</v>
      </c>
      <c r="P4" s="5" t="s">
        <v>23</v>
      </c>
    </row>
    <row r="5" spans="2:16" x14ac:dyDescent="0.25">
      <c r="G5" s="5">
        <v>12</v>
      </c>
      <c r="H5" s="5">
        <v>24</v>
      </c>
      <c r="I5" s="5">
        <v>365</v>
      </c>
      <c r="J5" s="26">
        <v>52.14</v>
      </c>
      <c r="K5" s="26"/>
      <c r="L5" s="26">
        <v>48</v>
      </c>
      <c r="M5" s="26"/>
      <c r="N5" s="5">
        <v>15</v>
      </c>
      <c r="O5" s="5">
        <v>8</v>
      </c>
      <c r="P5" s="8">
        <v>2.2499999999999999E-2</v>
      </c>
    </row>
    <row r="6" spans="2:16" x14ac:dyDescent="0.25">
      <c r="J6" s="3"/>
      <c r="K6" s="3"/>
      <c r="L6" s="3"/>
      <c r="M6" s="3"/>
    </row>
    <row r="7" spans="2:16" x14ac:dyDescent="0.25">
      <c r="J7" s="3"/>
      <c r="K7" s="3"/>
      <c r="L7" s="3"/>
      <c r="M7" s="3"/>
    </row>
    <row r="8" spans="2:16" x14ac:dyDescent="0.25">
      <c r="B8" t="s">
        <v>43</v>
      </c>
      <c r="F8" s="2">
        <v>4222.5</v>
      </c>
      <c r="J8" s="3"/>
      <c r="K8" s="3"/>
      <c r="L8" s="3"/>
      <c r="M8" s="3"/>
    </row>
    <row r="9" spans="2:16" x14ac:dyDescent="0.25">
      <c r="B9" t="s">
        <v>0</v>
      </c>
      <c r="F9" s="2">
        <v>165.333</v>
      </c>
    </row>
    <row r="10" spans="2:16" x14ac:dyDescent="0.25">
      <c r="B10" t="s">
        <v>1</v>
      </c>
      <c r="F10" s="2">
        <f>F8/F9</f>
        <v>25.539366006786306</v>
      </c>
    </row>
    <row r="11" spans="2:16" x14ac:dyDescent="0.25">
      <c r="B11" t="s">
        <v>2</v>
      </c>
    </row>
    <row r="12" spans="2:16" x14ac:dyDescent="0.25">
      <c r="B12" s="4" t="s">
        <v>3</v>
      </c>
      <c r="F12" s="10">
        <f>H5*I5*F10</f>
        <v>223724.84621944805</v>
      </c>
    </row>
    <row r="13" spans="2:16" ht="15.75" x14ac:dyDescent="0.25">
      <c r="B13" t="s">
        <v>6</v>
      </c>
      <c r="D13" s="1">
        <v>0.25</v>
      </c>
      <c r="F13" s="10"/>
    </row>
    <row r="14" spans="2:16" ht="15.75" x14ac:dyDescent="0.25">
      <c r="B14" s="4" t="s">
        <v>14</v>
      </c>
      <c r="C14" s="1"/>
      <c r="F14" s="10">
        <f>O5*I5*F10*D13</f>
        <v>18643.737184954003</v>
      </c>
    </row>
    <row r="15" spans="2:16" ht="15.75" x14ac:dyDescent="0.25">
      <c r="B15" t="s">
        <v>7</v>
      </c>
      <c r="D15" s="1">
        <v>0.01</v>
      </c>
      <c r="F15" s="10"/>
    </row>
    <row r="16" spans="2:16" ht="15.75" x14ac:dyDescent="0.25">
      <c r="B16" s="6" t="s">
        <v>15</v>
      </c>
      <c r="C16" s="1"/>
      <c r="D16" s="1"/>
      <c r="F16" s="10">
        <f>J5*L5*F10*D15</f>
        <v>639.17882092504237</v>
      </c>
    </row>
    <row r="17" spans="2:11" x14ac:dyDescent="0.25">
      <c r="B17" t="s">
        <v>8</v>
      </c>
      <c r="F17" s="10"/>
    </row>
    <row r="18" spans="2:11" x14ac:dyDescent="0.25">
      <c r="B18" s="4" t="s">
        <v>16</v>
      </c>
      <c r="F18" s="10">
        <f>N5*H5*F10</f>
        <v>9194.1717624430694</v>
      </c>
    </row>
    <row r="19" spans="2:11" x14ac:dyDescent="0.25">
      <c r="B19" t="s">
        <v>18</v>
      </c>
      <c r="F19" s="10"/>
    </row>
    <row r="20" spans="2:11" x14ac:dyDescent="0.25">
      <c r="B20" s="4" t="s">
        <v>19</v>
      </c>
      <c r="F20" s="10">
        <f>F12/G5</f>
        <v>18643.737184954003</v>
      </c>
    </row>
    <row r="23" spans="2:11" ht="15.75" x14ac:dyDescent="0.25">
      <c r="B23" s="7" t="s">
        <v>21</v>
      </c>
      <c r="I23" s="14">
        <f>F12+F14+F16+F18+F20</f>
        <v>270845.67117272416</v>
      </c>
    </row>
    <row r="24" spans="2:11" ht="15.75" x14ac:dyDescent="0.25">
      <c r="B24" s="7" t="s">
        <v>22</v>
      </c>
      <c r="C24" s="7"/>
      <c r="I24" s="14">
        <f>I23*P5</f>
        <v>6094.0276013862931</v>
      </c>
    </row>
    <row r="25" spans="2:11" ht="15.75" x14ac:dyDescent="0.25">
      <c r="B25" s="7" t="s">
        <v>25</v>
      </c>
      <c r="I25" s="14">
        <f>I23+I24</f>
        <v>276939.69877411047</v>
      </c>
      <c r="J25" t="s">
        <v>26</v>
      </c>
      <c r="K25" s="7" t="s">
        <v>17</v>
      </c>
    </row>
    <row r="26" spans="2:11" ht="15.75" x14ac:dyDescent="0.25">
      <c r="B26" s="11" t="s">
        <v>44</v>
      </c>
      <c r="C26" s="7"/>
      <c r="I26" s="13">
        <f>I25/I5/H5</f>
        <v>31.614120864624482</v>
      </c>
      <c r="J26" t="s">
        <v>27</v>
      </c>
    </row>
  </sheetData>
  <mergeCells count="6">
    <mergeCell ref="B3:D3"/>
    <mergeCell ref="O2:P2"/>
    <mergeCell ref="J4:K4"/>
    <mergeCell ref="L4:M4"/>
    <mergeCell ref="J5:K5"/>
    <mergeCell ref="L5:M5"/>
  </mergeCells>
  <pageMargins left="0.7" right="0.7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4109A-FF64-457B-92F2-3A1F5A31D8B8}">
  <dimension ref="B1:P26"/>
  <sheetViews>
    <sheetView topLeftCell="A4" workbookViewId="0">
      <selection activeCell="S10" sqref="S10"/>
    </sheetView>
  </sheetViews>
  <sheetFormatPr defaultRowHeight="15" x14ac:dyDescent="0.25"/>
  <cols>
    <col min="2" max="2" width="11.5703125" bestFit="1" customWidth="1"/>
    <col min="4" max="4" width="13.140625" customWidth="1"/>
    <col min="6" max="6" width="12.42578125" style="2" customWidth="1"/>
    <col min="9" max="9" width="12.42578125" bestFit="1" customWidth="1"/>
    <col min="10" max="10" width="8.5703125" customWidth="1"/>
    <col min="11" max="11" width="7" customWidth="1"/>
    <col min="12" max="12" width="7.5703125" customWidth="1"/>
    <col min="13" max="13" width="8.28515625" customWidth="1"/>
    <col min="14" max="14" width="9.5703125" customWidth="1"/>
    <col min="15" max="15" width="10.85546875" customWidth="1"/>
  </cols>
  <sheetData>
    <row r="1" spans="2:16" ht="45.75" customHeight="1" x14ac:dyDescent="0.25"/>
    <row r="3" spans="2:16" ht="15.75" x14ac:dyDescent="0.25">
      <c r="B3" s="27" t="s">
        <v>41</v>
      </c>
      <c r="C3" s="27"/>
      <c r="G3" t="s">
        <v>13</v>
      </c>
    </row>
    <row r="4" spans="2:16" x14ac:dyDescent="0.25">
      <c r="G4" s="5" t="s">
        <v>20</v>
      </c>
      <c r="H4" s="5" t="s">
        <v>4</v>
      </c>
      <c r="I4" s="5" t="s">
        <v>5</v>
      </c>
      <c r="J4" s="26" t="s">
        <v>9</v>
      </c>
      <c r="K4" s="26"/>
      <c r="L4" s="26" t="s">
        <v>10</v>
      </c>
      <c r="M4" s="26"/>
      <c r="N4" s="5" t="s">
        <v>11</v>
      </c>
      <c r="O4" s="5" t="s">
        <v>12</v>
      </c>
      <c r="P4" s="5" t="s">
        <v>23</v>
      </c>
    </row>
    <row r="5" spans="2:16" x14ac:dyDescent="0.25">
      <c r="G5" s="5">
        <v>12</v>
      </c>
      <c r="H5" s="5">
        <v>16</v>
      </c>
      <c r="I5" s="5">
        <v>365</v>
      </c>
      <c r="J5" s="26">
        <v>52.14</v>
      </c>
      <c r="K5" s="26"/>
      <c r="L5" s="26">
        <v>16</v>
      </c>
      <c r="M5" s="26"/>
      <c r="N5" s="5">
        <v>15</v>
      </c>
      <c r="O5" s="5" t="s">
        <v>28</v>
      </c>
      <c r="P5" s="8">
        <v>2.2499999999999999E-2</v>
      </c>
    </row>
    <row r="6" spans="2:16" x14ac:dyDescent="0.25">
      <c r="J6" s="3"/>
      <c r="K6" s="3"/>
      <c r="L6" s="3"/>
      <c r="M6" s="3"/>
    </row>
    <row r="7" spans="2:16" x14ac:dyDescent="0.25">
      <c r="J7" s="3"/>
      <c r="K7" s="3"/>
      <c r="L7" s="3"/>
      <c r="M7" s="3"/>
    </row>
    <row r="8" spans="2:16" x14ac:dyDescent="0.25">
      <c r="B8" t="s">
        <v>43</v>
      </c>
      <c r="F8" s="2">
        <v>4222.5</v>
      </c>
      <c r="J8" s="3"/>
      <c r="K8" s="3"/>
      <c r="L8" s="3"/>
      <c r="M8" s="3"/>
    </row>
    <row r="9" spans="2:16" x14ac:dyDescent="0.25">
      <c r="B9" t="s">
        <v>0</v>
      </c>
      <c r="F9" s="2">
        <v>165.333</v>
      </c>
    </row>
    <row r="10" spans="2:16" x14ac:dyDescent="0.25">
      <c r="B10" t="s">
        <v>1</v>
      </c>
      <c r="F10" s="2">
        <f>F8/F9</f>
        <v>25.539366006786306</v>
      </c>
    </row>
    <row r="11" spans="2:16" x14ac:dyDescent="0.25">
      <c r="B11" t="s">
        <v>2</v>
      </c>
    </row>
    <row r="12" spans="2:16" x14ac:dyDescent="0.25">
      <c r="B12" s="4" t="s">
        <v>3</v>
      </c>
      <c r="F12" s="10">
        <f>H5*I5*F10</f>
        <v>149149.89747963203</v>
      </c>
    </row>
    <row r="13" spans="2:16" ht="15.75" x14ac:dyDescent="0.25">
      <c r="B13" t="s">
        <v>6</v>
      </c>
      <c r="D13" s="1">
        <v>0.25</v>
      </c>
      <c r="F13" s="10"/>
    </row>
    <row r="14" spans="2:16" ht="15.75" x14ac:dyDescent="0.25">
      <c r="B14" s="4" t="s">
        <v>14</v>
      </c>
      <c r="C14" s="1"/>
      <c r="F14" s="10">
        <v>0</v>
      </c>
    </row>
    <row r="15" spans="2:16" ht="15.75" x14ac:dyDescent="0.25">
      <c r="B15" t="s">
        <v>7</v>
      </c>
      <c r="D15" s="1">
        <v>0.01</v>
      </c>
      <c r="F15" s="10"/>
    </row>
    <row r="16" spans="2:16" ht="15.75" x14ac:dyDescent="0.25">
      <c r="B16" s="6" t="s">
        <v>15</v>
      </c>
      <c r="C16" s="1"/>
      <c r="D16" s="1"/>
      <c r="F16" s="10">
        <f>J5*L5*F10*D15</f>
        <v>213.05960697501408</v>
      </c>
    </row>
    <row r="17" spans="2:11" x14ac:dyDescent="0.25">
      <c r="B17" t="s">
        <v>8</v>
      </c>
      <c r="F17" s="10"/>
    </row>
    <row r="18" spans="2:11" x14ac:dyDescent="0.25">
      <c r="B18" s="4" t="s">
        <v>16</v>
      </c>
      <c r="F18" s="10">
        <f>N5*H5*F10</f>
        <v>6129.4478416287138</v>
      </c>
    </row>
    <row r="19" spans="2:11" x14ac:dyDescent="0.25">
      <c r="B19" t="s">
        <v>18</v>
      </c>
      <c r="F19" s="10"/>
    </row>
    <row r="20" spans="2:11" x14ac:dyDescent="0.25">
      <c r="B20" s="4" t="s">
        <v>19</v>
      </c>
      <c r="F20" s="10">
        <f>F12/G5</f>
        <v>12429.158123302668</v>
      </c>
    </row>
    <row r="23" spans="2:11" ht="15.75" x14ac:dyDescent="0.25">
      <c r="B23" s="7" t="s">
        <v>21</v>
      </c>
      <c r="I23" s="14">
        <f>F12+F14+F16+F18+F20</f>
        <v>167921.56305153843</v>
      </c>
    </row>
    <row r="24" spans="2:11" ht="15.75" x14ac:dyDescent="0.25">
      <c r="B24" s="7" t="s">
        <v>22</v>
      </c>
      <c r="C24" s="7"/>
      <c r="I24" s="14">
        <f>I23*P5</f>
        <v>3778.2351686596144</v>
      </c>
    </row>
    <row r="25" spans="2:11" ht="15.75" x14ac:dyDescent="0.25">
      <c r="B25" s="7" t="s">
        <v>25</v>
      </c>
      <c r="I25" s="14">
        <f>I23+I24</f>
        <v>171699.79822019805</v>
      </c>
      <c r="J25" t="s">
        <v>26</v>
      </c>
      <c r="K25" s="7" t="s">
        <v>17</v>
      </c>
    </row>
    <row r="26" spans="2:11" ht="15.75" x14ac:dyDescent="0.25">
      <c r="B26" s="11" t="s">
        <v>24</v>
      </c>
      <c r="C26" s="7"/>
      <c r="I26" s="13">
        <f>I25/I5/H5</f>
        <v>29.400650380170898</v>
      </c>
      <c r="J26" t="s">
        <v>27</v>
      </c>
    </row>
  </sheetData>
  <mergeCells count="5">
    <mergeCell ref="J4:K4"/>
    <mergeCell ref="L4:M4"/>
    <mergeCell ref="J5:K5"/>
    <mergeCell ref="L5:M5"/>
    <mergeCell ref="B3:C3"/>
  </mergeCells>
  <pageMargins left="0.7" right="0.7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CC3FF-AC24-42A1-9621-FE751F89CF93}">
  <dimension ref="B1:R18"/>
  <sheetViews>
    <sheetView tabSelected="1" workbookViewId="0">
      <selection activeCell="B5" sqref="B5:H21"/>
    </sheetView>
  </sheetViews>
  <sheetFormatPr defaultRowHeight="15" x14ac:dyDescent="0.25"/>
  <cols>
    <col min="1" max="1" width="6.7109375" customWidth="1"/>
    <col min="2" max="2" width="9.140625" customWidth="1"/>
    <col min="4" max="4" width="19.42578125" customWidth="1"/>
    <col min="5" max="5" width="5" customWidth="1"/>
    <col min="6" max="6" width="10.140625" style="12" bestFit="1" customWidth="1"/>
    <col min="7" max="7" width="4.5703125" customWidth="1"/>
    <col min="8" max="8" width="7.5703125" customWidth="1"/>
    <col min="9" max="9" width="5.28515625" customWidth="1"/>
    <col min="12" max="12" width="7.85546875" customWidth="1"/>
    <col min="13" max="13" width="8.5703125" customWidth="1"/>
    <col min="14" max="14" width="6.42578125" customWidth="1"/>
    <col min="15" max="15" width="7.7109375" customWidth="1"/>
  </cols>
  <sheetData>
    <row r="1" spans="2:18" ht="48" customHeight="1" x14ac:dyDescent="0.25"/>
    <row r="2" spans="2:18" ht="18.75" x14ac:dyDescent="0.25">
      <c r="C2" s="29" t="s">
        <v>48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4" spans="2:18" x14ac:dyDescent="0.25">
      <c r="H4" s="9" t="s">
        <v>13</v>
      </c>
      <c r="J4" s="30" t="s">
        <v>32</v>
      </c>
      <c r="K4" s="30"/>
      <c r="L4" s="30" t="s">
        <v>33</v>
      </c>
      <c r="M4" s="30"/>
      <c r="N4" s="30" t="s">
        <v>37</v>
      </c>
      <c r="O4" s="30"/>
      <c r="P4" s="5" t="s">
        <v>38</v>
      </c>
      <c r="Q4" s="5" t="s">
        <v>39</v>
      </c>
      <c r="R4" s="5" t="s">
        <v>20</v>
      </c>
    </row>
    <row r="5" spans="2:18" ht="28.5" customHeight="1" x14ac:dyDescent="0.25">
      <c r="J5" s="31">
        <v>8784</v>
      </c>
      <c r="K5" s="31"/>
      <c r="L5" s="31">
        <v>5856</v>
      </c>
      <c r="M5" s="31"/>
      <c r="N5" s="31">
        <v>215</v>
      </c>
      <c r="O5" s="31"/>
      <c r="P5" s="20">
        <v>174</v>
      </c>
      <c r="Q5" s="20">
        <v>4</v>
      </c>
      <c r="R5" s="20">
        <v>12</v>
      </c>
    </row>
    <row r="6" spans="2:18" ht="15.75" x14ac:dyDescent="0.25">
      <c r="B6" s="16" t="s">
        <v>29</v>
      </c>
      <c r="F6" s="10">
        <f>F8+F9</f>
        <v>794209.06355370372</v>
      </c>
    </row>
    <row r="7" spans="2:18" ht="15.75" x14ac:dyDescent="0.25">
      <c r="B7" s="15"/>
      <c r="F7" s="10"/>
    </row>
    <row r="8" spans="2:18" ht="15.75" x14ac:dyDescent="0.25">
      <c r="B8" s="15" t="s">
        <v>30</v>
      </c>
      <c r="F8" s="10">
        <f>J5*Permanent!I26</f>
        <v>277698.43767486146</v>
      </c>
    </row>
    <row r="9" spans="2:18" ht="15.75" x14ac:dyDescent="0.25">
      <c r="B9" s="15" t="s">
        <v>31</v>
      </c>
      <c r="F9" s="10">
        <f>L5*'16h pe zi'!I26*3</f>
        <v>516510.62587884231</v>
      </c>
    </row>
    <row r="11" spans="2:18" ht="15.75" x14ac:dyDescent="0.25">
      <c r="B11" s="18" t="s">
        <v>34</v>
      </c>
      <c r="C11" s="15"/>
      <c r="F11" s="10">
        <f>N5*R5*Q5</f>
        <v>10320</v>
      </c>
    </row>
    <row r="12" spans="2:18" x14ac:dyDescent="0.25">
      <c r="B12" s="17" t="s">
        <v>45</v>
      </c>
      <c r="F12" s="10"/>
    </row>
    <row r="13" spans="2:18" ht="15.75" x14ac:dyDescent="0.25">
      <c r="B13" s="18" t="s">
        <v>35</v>
      </c>
      <c r="F13" s="10">
        <f>P5*Q5*R5</f>
        <v>8352</v>
      </c>
    </row>
    <row r="14" spans="2:18" x14ac:dyDescent="0.25">
      <c r="B14" s="17" t="s">
        <v>40</v>
      </c>
      <c r="F14" s="10"/>
    </row>
    <row r="15" spans="2:18" ht="54.75" customHeight="1" x14ac:dyDescent="0.25">
      <c r="B15" s="28" t="s">
        <v>49</v>
      </c>
      <c r="C15" s="28"/>
      <c r="D15" s="28"/>
      <c r="E15" s="28"/>
      <c r="F15" s="19">
        <v>2880</v>
      </c>
    </row>
    <row r="16" spans="2:18" x14ac:dyDescent="0.25">
      <c r="B16" s="17" t="s">
        <v>47</v>
      </c>
      <c r="F16" s="10"/>
    </row>
    <row r="17" spans="2:6" x14ac:dyDescent="0.25">
      <c r="F17" s="10"/>
    </row>
    <row r="18" spans="2:6" ht="15.75" x14ac:dyDescent="0.25">
      <c r="B18" s="21" t="s">
        <v>36</v>
      </c>
      <c r="C18" s="22"/>
      <c r="D18" s="22"/>
      <c r="E18" s="22"/>
      <c r="F18" s="23">
        <f>F6+F11+F13+F15</f>
        <v>815761.06355370372</v>
      </c>
    </row>
  </sheetData>
  <mergeCells count="8">
    <mergeCell ref="B15:E15"/>
    <mergeCell ref="C2:P2"/>
    <mergeCell ref="N4:O4"/>
    <mergeCell ref="N5:O5"/>
    <mergeCell ref="J4:K4"/>
    <mergeCell ref="L4:M4"/>
    <mergeCell ref="J5:K5"/>
    <mergeCell ref="L5:M5"/>
  </mergeCell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Permanent</vt:lpstr>
      <vt:lpstr>16h pe zi</vt:lpstr>
      <vt:lpstr>Total</vt:lpstr>
      <vt:lpstr>'16h pe zi'!Print_Area</vt:lpstr>
      <vt:lpstr>Permanent!Print_Area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Tibi Stan</dc:creator>
  <cp:lastModifiedBy>user</cp:lastModifiedBy>
  <cp:lastPrinted>2024-03-04T06:51:38Z</cp:lastPrinted>
  <dcterms:created xsi:type="dcterms:W3CDTF">2015-06-05T18:17:20Z</dcterms:created>
  <dcterms:modified xsi:type="dcterms:W3CDTF">2024-03-04T10:06:40Z</dcterms:modified>
</cp:coreProperties>
</file>